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bookViews>
    <workbookView xWindow="0" yWindow="0" windowWidth="28770" windowHeight="5355"/>
  </bookViews>
  <sheets>
    <sheet name="Ausbringtabelle" sheetId="1" r:id="rId1"/>
  </sheets>
  <calcPr calcId="162913"/>
</workbook>
</file>

<file path=xl/calcChain.xml><?xml version="1.0" encoding="utf-8"?>
<calcChain xmlns="http://schemas.openxmlformats.org/spreadsheetml/2006/main">
  <c r="AB28" i="1" l="1"/>
  <c r="AC28" i="1"/>
  <c r="AD28" i="1"/>
  <c r="AE28" i="1"/>
  <c r="AA28" i="1"/>
  <c r="AB27" i="1"/>
  <c r="AC27" i="1"/>
  <c r="AD27" i="1"/>
  <c r="AE27" i="1"/>
  <c r="AA27" i="1"/>
  <c r="AB25" i="1"/>
  <c r="AC25" i="1"/>
  <c r="AD25" i="1"/>
  <c r="AE25" i="1"/>
  <c r="AA25" i="1"/>
  <c r="AD26" i="1" l="1"/>
  <c r="AA26" i="1"/>
  <c r="AB26" i="1"/>
  <c r="AC26" i="1"/>
  <c r="AE26" i="1"/>
  <c r="F28" i="1" l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4" i="1" l="1"/>
  <c r="F13" i="1"/>
  <c r="F12" i="1"/>
  <c r="F11" i="1"/>
  <c r="F10" i="1"/>
  <c r="E14" i="1"/>
  <c r="E13" i="1"/>
  <c r="E12" i="1"/>
  <c r="E11" i="1"/>
  <c r="E10" i="1"/>
  <c r="D14" i="1"/>
  <c r="D13" i="1"/>
  <c r="D12" i="1"/>
  <c r="D11" i="1"/>
  <c r="D10" i="1"/>
  <c r="C14" i="1"/>
  <c r="B13" i="1"/>
  <c r="C13" i="1"/>
  <c r="C12" i="1"/>
  <c r="C11" i="1"/>
  <c r="C10" i="1"/>
  <c r="B14" i="1"/>
  <c r="B11" i="1"/>
  <c r="B12" i="1"/>
  <c r="B10" i="1"/>
</calcChain>
</file>

<file path=xl/sharedStrings.xml><?xml version="1.0" encoding="utf-8"?>
<sst xmlns="http://schemas.openxmlformats.org/spreadsheetml/2006/main" count="69" uniqueCount="34">
  <si>
    <t>S 55</t>
  </si>
  <si>
    <t>S 62</t>
  </si>
  <si>
    <t>S 68</t>
  </si>
  <si>
    <t>S 77</t>
  </si>
  <si>
    <t>S 85</t>
  </si>
  <si>
    <t>S 55 W</t>
  </si>
  <si>
    <t>S 62 W</t>
  </si>
  <si>
    <t>S 68 W</t>
  </si>
  <si>
    <t>S 77 W</t>
  </si>
  <si>
    <t>S 85 W</t>
  </si>
  <si>
    <t>15 m</t>
  </si>
  <si>
    <t>12 m</t>
  </si>
  <si>
    <t>10 m</t>
  </si>
  <si>
    <t>9 m</t>
  </si>
  <si>
    <t>Bitte geben Sie hier Ihre Faßgröße ein:</t>
  </si>
  <si>
    <t>3 km/h</t>
  </si>
  <si>
    <t>4 km/h</t>
  </si>
  <si>
    <t>5 km/h</t>
  </si>
  <si>
    <t>6 km/h</t>
  </si>
  <si>
    <t>7 km/h</t>
  </si>
  <si>
    <t>18 m (nur Typ W)</t>
  </si>
  <si>
    <t>cbm (= 1000 Liter)</t>
  </si>
  <si>
    <t>21 m (nur DUO)</t>
  </si>
  <si>
    <t>8 km/h</t>
  </si>
  <si>
    <t>9 km/h</t>
  </si>
  <si>
    <t>10 km/h</t>
  </si>
  <si>
    <t>11 km/h</t>
  </si>
  <si>
    <t>nicht relevant für DUO-Verteiler</t>
  </si>
  <si>
    <t>Fahrstrecke DUO in m</t>
  </si>
  <si>
    <t>Fahrstrecke in m</t>
  </si>
  <si>
    <t>Tabelle zur Ermittlung der Ausbringmenge und der Fahrstrecke bei 1 Bar Ausbringdruck</t>
  </si>
  <si>
    <t>Hinweis: Bei Pumpfässern wird dieser effektive Druck je nach Düsenquerschnitt erreicht bei:
S-55: 1.750 l/min;   S-62: 2.200 l/min;   S-68: 2.600 l/min;   S-77: 3.200 l/min;   S-85: 4.400 l/min</t>
  </si>
  <si>
    <r>
      <t xml:space="preserve">Ausbringmenge </t>
    </r>
    <r>
      <rPr>
        <b/>
        <sz val="14"/>
        <color rgb="FFFF0000"/>
        <rFont val="Calibri"/>
        <family val="2"/>
        <scheme val="minor"/>
      </rPr>
      <t>DUO-Schwenkverteiler</t>
    </r>
    <r>
      <rPr>
        <b/>
        <sz val="14"/>
        <color theme="1"/>
        <rFont val="Calibri"/>
        <family val="2"/>
        <scheme val="minor"/>
      </rPr>
      <t xml:space="preserve"> in cbm/ha bei einer Arbeitsbreite von</t>
    </r>
  </si>
  <si>
    <r>
      <t xml:space="preserve">Ausbringmenge </t>
    </r>
    <r>
      <rPr>
        <b/>
        <sz val="14"/>
        <color rgb="FFFF0000"/>
        <rFont val="Calibri"/>
        <family val="2"/>
        <scheme val="minor"/>
      </rPr>
      <t>Einzel-Schwenkverteiler</t>
    </r>
    <r>
      <rPr>
        <b/>
        <sz val="14"/>
        <color theme="1"/>
        <rFont val="Calibri"/>
        <family val="2"/>
        <scheme val="minor"/>
      </rPr>
      <t xml:space="preserve"> in cbm/ha bei einer Arbeitsbreite von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</si>
</sst>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hidden="1"/>
    </xf>
    <xf numFmtId="1" fontId="8" fillId="0" borderId="3" xfId="0" applyNumberFormat="1" applyFont="1" applyBorder="1" applyAlignment="1" applyProtection="1">
      <alignment horizontal="center" vertical="center"/>
      <protection hidden="1"/>
    </xf>
    <xf numFmtId="1" fontId="8" fillId="0" borderId="2" xfId="0" applyNumberFormat="1" applyFont="1" applyBorder="1" applyAlignment="1" applyProtection="1">
      <alignment horizontal="center" vertical="center"/>
      <protection hidden="1"/>
    </xf>
    <xf numFmtId="1" fontId="8" fillId="0" borderId="4" xfId="0" applyNumberFormat="1" applyFont="1" applyBorder="1" applyAlignment="1" applyProtection="1">
      <alignment horizontal="center" vertical="center"/>
      <protection hidden="1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center" vertical="center"/>
      <protection hidden="1"/>
    </xf>
    <xf numFmtId="1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7" xfId="0" applyNumberFormat="1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1" fontId="8" fillId="0" borderId="28" xfId="0" applyNumberFormat="1" applyFont="1" applyBorder="1" applyAlignment="1" applyProtection="1">
      <alignment horizontal="center" vertical="center"/>
      <protection hidden="1"/>
    </xf>
    <xf numFmtId="1" fontId="8" fillId="0" borderId="29" xfId="0" applyNumberFormat="1" applyFont="1" applyBorder="1" applyAlignment="1" applyProtection="1">
      <alignment horizontal="center" vertical="center"/>
      <protection hidden="1"/>
    </xf>
    <xf numFmtId="1" fontId="8" fillId="0" borderId="30" xfId="0" applyNumberFormat="1" applyFont="1" applyBorder="1" applyAlignment="1" applyProtection="1">
      <alignment horizontal="center" vertical="center"/>
      <protection hidden="1"/>
    </xf>
    <xf numFmtId="1" fontId="8" fillId="0" borderId="31" xfId="0" applyNumberFormat="1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1" fontId="8" fillId="0" borderId="37" xfId="0" applyNumberFormat="1" applyFont="1" applyBorder="1" applyAlignment="1" applyProtection="1">
      <alignment horizontal="center" vertical="center"/>
      <protection hidden="1"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workbookViewId="0">
      <selection activeCell="E6" sqref="E6"/>
    </sheetView>
  </sheetViews>
  <sheetFormatPr baseColWidth="10" defaultRowHeight="15" x14ac:dyDescent="0.25"/>
  <cols>
    <col min="1" max="1" width="10.5703125" style="1" customWidth="1"/>
    <col min="2" max="6" width="6" style="1" bestFit="1" customWidth="1"/>
    <col min="7" max="31" width="5" style="1" customWidth="1"/>
    <col min="32" max="32" width="5.7109375" style="1" customWidth="1"/>
    <col min="33" max="16384" width="11.42578125" style="1"/>
  </cols>
  <sheetData>
    <row r="1" spans="1:31" ht="20.25" customHeight="1" x14ac:dyDescent="0.25">
      <c r="A1" s="2" t="s">
        <v>30</v>
      </c>
    </row>
    <row r="2" spans="1:31" ht="33" customHeight="1" x14ac:dyDescent="0.25"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31" ht="20.25" customHeight="1" thickBot="1" x14ac:dyDescent="0.3">
      <c r="A3" s="2"/>
    </row>
    <row r="4" spans="1:31" s="5" customFormat="1" ht="20.25" customHeight="1" thickBot="1" x14ac:dyDescent="0.3">
      <c r="A4" s="55" t="s">
        <v>14</v>
      </c>
      <c r="H4" s="41">
        <v>8</v>
      </c>
      <c r="I4" s="42"/>
      <c r="J4" s="43" t="s">
        <v>21</v>
      </c>
    </row>
    <row r="5" spans="1:31" ht="20.25" customHeight="1" x14ac:dyDescent="0.25">
      <c r="A5" s="4"/>
    </row>
    <row r="6" spans="1:31" ht="15.75" thickBot="1" x14ac:dyDescent="0.3"/>
    <row r="7" spans="1:31" s="3" customFormat="1" ht="21" customHeight="1" thickBot="1" x14ac:dyDescent="0.3">
      <c r="A7" s="26"/>
      <c r="B7" s="57" t="s">
        <v>29</v>
      </c>
      <c r="C7" s="21"/>
      <c r="D7" s="21"/>
      <c r="E7" s="21"/>
      <c r="F7" s="22"/>
      <c r="G7" s="19" t="s">
        <v>33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31" s="3" customFormat="1" ht="21" customHeight="1" thickBot="1" x14ac:dyDescent="0.3">
      <c r="A8" s="26"/>
      <c r="B8" s="23"/>
      <c r="C8" s="24"/>
      <c r="D8" s="24"/>
      <c r="E8" s="24"/>
      <c r="F8" s="25"/>
      <c r="G8" s="18" t="s">
        <v>13</v>
      </c>
      <c r="H8" s="16"/>
      <c r="I8" s="16"/>
      <c r="J8" s="16"/>
      <c r="K8" s="17"/>
      <c r="L8" s="18" t="s">
        <v>12</v>
      </c>
      <c r="M8" s="16"/>
      <c r="N8" s="16"/>
      <c r="O8" s="16"/>
      <c r="P8" s="17"/>
      <c r="Q8" s="18" t="s">
        <v>11</v>
      </c>
      <c r="R8" s="16"/>
      <c r="S8" s="16"/>
      <c r="T8" s="16"/>
      <c r="U8" s="17"/>
      <c r="V8" s="18" t="s">
        <v>10</v>
      </c>
      <c r="W8" s="16"/>
      <c r="X8" s="16"/>
      <c r="Y8" s="16"/>
      <c r="Z8" s="17"/>
      <c r="AA8" s="16" t="s">
        <v>20</v>
      </c>
      <c r="AB8" s="16"/>
      <c r="AC8" s="16"/>
      <c r="AD8" s="16"/>
      <c r="AE8" s="17"/>
    </row>
    <row r="9" spans="1:31" s="3" customFormat="1" ht="30.75" customHeight="1" thickBot="1" x14ac:dyDescent="0.3">
      <c r="A9" s="26"/>
      <c r="B9" s="28" t="s">
        <v>0</v>
      </c>
      <c r="C9" s="27" t="s">
        <v>1</v>
      </c>
      <c r="D9" s="27" t="s">
        <v>2</v>
      </c>
      <c r="E9" s="27" t="s">
        <v>3</v>
      </c>
      <c r="F9" s="29" t="s">
        <v>4</v>
      </c>
      <c r="G9" s="28" t="s">
        <v>0</v>
      </c>
      <c r="H9" s="27" t="s">
        <v>1</v>
      </c>
      <c r="I9" s="27" t="s">
        <v>2</v>
      </c>
      <c r="J9" s="27" t="s">
        <v>3</v>
      </c>
      <c r="K9" s="29" t="s">
        <v>4</v>
      </c>
      <c r="L9" s="28" t="s">
        <v>0</v>
      </c>
      <c r="M9" s="27" t="s">
        <v>1</v>
      </c>
      <c r="N9" s="27" t="s">
        <v>2</v>
      </c>
      <c r="O9" s="27" t="s">
        <v>3</v>
      </c>
      <c r="P9" s="29" t="s">
        <v>4</v>
      </c>
      <c r="Q9" s="28" t="s">
        <v>0</v>
      </c>
      <c r="R9" s="27" t="s">
        <v>1</v>
      </c>
      <c r="S9" s="27" t="s">
        <v>2</v>
      </c>
      <c r="T9" s="27" t="s">
        <v>3</v>
      </c>
      <c r="U9" s="29" t="s">
        <v>4</v>
      </c>
      <c r="V9" s="28" t="s">
        <v>0</v>
      </c>
      <c r="W9" s="27" t="s">
        <v>1</v>
      </c>
      <c r="X9" s="27" t="s">
        <v>2</v>
      </c>
      <c r="Y9" s="27" t="s">
        <v>3</v>
      </c>
      <c r="Z9" s="29" t="s">
        <v>4</v>
      </c>
      <c r="AA9" s="35" t="s">
        <v>5</v>
      </c>
      <c r="AB9" s="36" t="s">
        <v>6</v>
      </c>
      <c r="AC9" s="36" t="s">
        <v>7</v>
      </c>
      <c r="AD9" s="36" t="s">
        <v>8</v>
      </c>
      <c r="AE9" s="37" t="s">
        <v>9</v>
      </c>
    </row>
    <row r="10" spans="1:31" s="3" customFormat="1" ht="15.75" x14ac:dyDescent="0.25">
      <c r="A10" s="38" t="s">
        <v>15</v>
      </c>
      <c r="B10" s="31">
        <f>H4*1000/1750*3*1000/60</f>
        <v>228.57142857142856</v>
      </c>
      <c r="C10" s="32">
        <f>H4*1000/2200*3*1000/60</f>
        <v>181.81818181818181</v>
      </c>
      <c r="D10" s="32">
        <f>H4*1000/2600*3*1000/60</f>
        <v>153.84615384615387</v>
      </c>
      <c r="E10" s="32">
        <f>H4*1000/3200*3*1000/60</f>
        <v>125</v>
      </c>
      <c r="F10" s="33">
        <f>H4*1000/4400*3*1000/60</f>
        <v>90.909090909090907</v>
      </c>
      <c r="G10" s="31">
        <v>38.888888888888893</v>
      </c>
      <c r="H10" s="32">
        <v>48.888888888888886</v>
      </c>
      <c r="I10" s="32">
        <v>57.777777777777764</v>
      </c>
      <c r="J10" s="32">
        <v>71.111111111111114</v>
      </c>
      <c r="K10" s="33">
        <v>97.777777777777771</v>
      </c>
      <c r="L10" s="31">
        <v>35.000000000000007</v>
      </c>
      <c r="M10" s="32">
        <v>43.999999999999993</v>
      </c>
      <c r="N10" s="32">
        <v>51.999999999999993</v>
      </c>
      <c r="O10" s="32">
        <v>64</v>
      </c>
      <c r="P10" s="33">
        <v>87.999999999999986</v>
      </c>
      <c r="Q10" s="31">
        <v>29.166666666666668</v>
      </c>
      <c r="R10" s="32">
        <v>36.666666666666664</v>
      </c>
      <c r="S10" s="32">
        <v>43.333333333333329</v>
      </c>
      <c r="T10" s="32">
        <v>53.333333333333329</v>
      </c>
      <c r="U10" s="33">
        <v>73.333333333333329</v>
      </c>
      <c r="V10" s="31">
        <v>23.333333333333336</v>
      </c>
      <c r="W10" s="32">
        <v>29.333333333333336</v>
      </c>
      <c r="X10" s="32">
        <v>34.666666666666664</v>
      </c>
      <c r="Y10" s="32">
        <v>42.666666666666664</v>
      </c>
      <c r="Z10" s="33">
        <v>58.666666666666671</v>
      </c>
      <c r="AA10" s="34">
        <v>19.444444444444446</v>
      </c>
      <c r="AB10" s="32">
        <v>24.444444444444443</v>
      </c>
      <c r="AC10" s="32">
        <v>28.888888888888882</v>
      </c>
      <c r="AD10" s="32">
        <v>35.555555555555557</v>
      </c>
      <c r="AE10" s="33">
        <v>48.888888888888886</v>
      </c>
    </row>
    <row r="11" spans="1:31" s="3" customFormat="1" ht="15.75" x14ac:dyDescent="0.25">
      <c r="A11" s="39" t="s">
        <v>16</v>
      </c>
      <c r="B11" s="7">
        <f>H4*1000/1750*4*1000/60</f>
        <v>304.76190476190476</v>
      </c>
      <c r="C11" s="8">
        <f>H4*1000/2200*4*1000/60</f>
        <v>242.42424242424241</v>
      </c>
      <c r="D11" s="8">
        <f>H4*1000/2600*4*1000/60</f>
        <v>205.12820512820514</v>
      </c>
      <c r="E11" s="8">
        <f>H4*1000/3200*4*1000/60</f>
        <v>166.66666666666666</v>
      </c>
      <c r="F11" s="9">
        <f>H4*1000/4400*4*1000/60</f>
        <v>121.2121212121212</v>
      </c>
      <c r="G11" s="7">
        <v>29.166666666666668</v>
      </c>
      <c r="H11" s="8">
        <v>36.666666666666664</v>
      </c>
      <c r="I11" s="8">
        <v>43.333333333333329</v>
      </c>
      <c r="J11" s="8">
        <v>53.333333333333329</v>
      </c>
      <c r="K11" s="9">
        <v>73.333333333333329</v>
      </c>
      <c r="L11" s="7">
        <v>26.25</v>
      </c>
      <c r="M11" s="8">
        <v>33</v>
      </c>
      <c r="N11" s="8">
        <v>39</v>
      </c>
      <c r="O11" s="8">
        <v>48</v>
      </c>
      <c r="P11" s="9">
        <v>66</v>
      </c>
      <c r="Q11" s="7">
        <v>21.875</v>
      </c>
      <c r="R11" s="8">
        <v>27.499999999999996</v>
      </c>
      <c r="S11" s="8">
        <v>32.5</v>
      </c>
      <c r="T11" s="8">
        <v>40</v>
      </c>
      <c r="U11" s="9">
        <v>54.999999999999993</v>
      </c>
      <c r="V11" s="7">
        <v>17.499999999999996</v>
      </c>
      <c r="W11" s="8">
        <v>21.999999999999996</v>
      </c>
      <c r="X11" s="8">
        <v>26</v>
      </c>
      <c r="Y11" s="8">
        <v>32</v>
      </c>
      <c r="Z11" s="9">
        <v>43.999999999999993</v>
      </c>
      <c r="AA11" s="10">
        <v>14.583333333333334</v>
      </c>
      <c r="AB11" s="8">
        <v>18.333333333333332</v>
      </c>
      <c r="AC11" s="8">
        <v>21.666666666666664</v>
      </c>
      <c r="AD11" s="8">
        <v>26.666666666666664</v>
      </c>
      <c r="AE11" s="9">
        <v>36.666666666666664</v>
      </c>
    </row>
    <row r="12" spans="1:31" s="3" customFormat="1" ht="15.75" x14ac:dyDescent="0.25">
      <c r="A12" s="39" t="s">
        <v>17</v>
      </c>
      <c r="B12" s="7">
        <f>H4*1000/1750*5*1000*60/3600</f>
        <v>380.95238095238091</v>
      </c>
      <c r="C12" s="8">
        <f>H4*1000/2200*5*1000*60/3600</f>
        <v>303.030303030303</v>
      </c>
      <c r="D12" s="8">
        <f>H4*1000/2600*5*1000*60/3600</f>
        <v>256.41025641025641</v>
      </c>
      <c r="E12" s="8">
        <f>H4*1000/3200*5*1000*60/3600</f>
        <v>208.33333333333334</v>
      </c>
      <c r="F12" s="9">
        <f>H4*1000/4400*5*1000*60/3600</f>
        <v>151.5151515151515</v>
      </c>
      <c r="G12" s="7">
        <v>23.333333333333332</v>
      </c>
      <c r="H12" s="8">
        <v>29.333333333333329</v>
      </c>
      <c r="I12" s="8">
        <v>34.666666666666671</v>
      </c>
      <c r="J12" s="8">
        <v>42.666666666666664</v>
      </c>
      <c r="K12" s="9">
        <v>58.666666666666657</v>
      </c>
      <c r="L12" s="7">
        <v>20.999999999999996</v>
      </c>
      <c r="M12" s="8">
        <v>26.399999999999991</v>
      </c>
      <c r="N12" s="8">
        <v>31.2</v>
      </c>
      <c r="O12" s="8">
        <v>38.399999999999991</v>
      </c>
      <c r="P12" s="9">
        <v>52.799999999999983</v>
      </c>
      <c r="Q12" s="7">
        <v>17.499999999999996</v>
      </c>
      <c r="R12" s="8">
        <v>21.999999999999996</v>
      </c>
      <c r="S12" s="8">
        <v>26</v>
      </c>
      <c r="T12" s="8">
        <v>32</v>
      </c>
      <c r="U12" s="9">
        <v>43.999999999999993</v>
      </c>
      <c r="V12" s="7">
        <v>14</v>
      </c>
      <c r="W12" s="8">
        <v>17.599999999999998</v>
      </c>
      <c r="X12" s="8">
        <v>20.8</v>
      </c>
      <c r="Y12" s="8">
        <v>25.599999999999998</v>
      </c>
      <c r="Z12" s="9">
        <v>35.199999999999996</v>
      </c>
      <c r="AA12" s="10">
        <v>11.666666666666666</v>
      </c>
      <c r="AB12" s="8">
        <v>14.666666666666664</v>
      </c>
      <c r="AC12" s="8">
        <v>17.333333333333336</v>
      </c>
      <c r="AD12" s="8">
        <v>21.333333333333332</v>
      </c>
      <c r="AE12" s="9">
        <v>29.333333333333329</v>
      </c>
    </row>
    <row r="13" spans="1:31" s="3" customFormat="1" ht="15.75" x14ac:dyDescent="0.25">
      <c r="A13" s="39" t="s">
        <v>18</v>
      </c>
      <c r="B13" s="7">
        <f>H4*1000/1750*6*1000*60/3600</f>
        <v>457.14285714285711</v>
      </c>
      <c r="C13" s="8">
        <f>H4*1000/2200*6*1000*60/3600</f>
        <v>363.63636363636357</v>
      </c>
      <c r="D13" s="8">
        <f>H4*1000/2600*6*1000*60/3600</f>
        <v>307.69230769230779</v>
      </c>
      <c r="E13" s="8">
        <f>H4*1000/3200*6*1000*60/3600</f>
        <v>250</v>
      </c>
      <c r="F13" s="9">
        <f>H4*1000/4400*6*1000*60/3600</f>
        <v>181.81818181818178</v>
      </c>
      <c r="G13" s="7">
        <v>19.444444444444446</v>
      </c>
      <c r="H13" s="8">
        <v>24.444444444444446</v>
      </c>
      <c r="I13" s="8">
        <v>28.888888888888882</v>
      </c>
      <c r="J13" s="8">
        <v>35.555555555555557</v>
      </c>
      <c r="K13" s="9">
        <v>48.888888888888893</v>
      </c>
      <c r="L13" s="7">
        <v>17.499999999999996</v>
      </c>
      <c r="M13" s="8">
        <v>22</v>
      </c>
      <c r="N13" s="8">
        <v>25.999999999999996</v>
      </c>
      <c r="O13" s="8">
        <v>32</v>
      </c>
      <c r="P13" s="9">
        <v>44</v>
      </c>
      <c r="Q13" s="7">
        <v>14.583333333333334</v>
      </c>
      <c r="R13" s="8">
        <v>18.333333333333336</v>
      </c>
      <c r="S13" s="8">
        <v>21.666666666666664</v>
      </c>
      <c r="T13" s="8">
        <v>26.666666666666664</v>
      </c>
      <c r="U13" s="9">
        <v>36.666666666666671</v>
      </c>
      <c r="V13" s="7">
        <v>11.666666666666666</v>
      </c>
      <c r="W13" s="8">
        <v>14.666666666666668</v>
      </c>
      <c r="X13" s="8">
        <v>17.333333333333332</v>
      </c>
      <c r="Y13" s="8">
        <v>21.333333333333332</v>
      </c>
      <c r="Z13" s="9">
        <v>29.333333333333336</v>
      </c>
      <c r="AA13" s="10">
        <v>9.7222222222222232</v>
      </c>
      <c r="AB13" s="8">
        <v>12.222222222222223</v>
      </c>
      <c r="AC13" s="8">
        <v>14.444444444444441</v>
      </c>
      <c r="AD13" s="8">
        <v>17.777777777777779</v>
      </c>
      <c r="AE13" s="9">
        <v>24.444444444444446</v>
      </c>
    </row>
    <row r="14" spans="1:31" ht="16.5" thickBot="1" x14ac:dyDescent="0.3">
      <c r="A14" s="40" t="s">
        <v>19</v>
      </c>
      <c r="B14" s="12">
        <f>H4*1000/1750*7*1000*60/3600</f>
        <v>533.33333333333337</v>
      </c>
      <c r="C14" s="13">
        <f>H4*1000/2200*7*1000*60/3600</f>
        <v>424.24242424242419</v>
      </c>
      <c r="D14" s="13">
        <f>H4*1000/2600*7*1000*60/3600</f>
        <v>358.97435897435895</v>
      </c>
      <c r="E14" s="13">
        <f>H4*1000/3200*7*1000*60/3600</f>
        <v>291.66666666666669</v>
      </c>
      <c r="F14" s="14">
        <f>H4*1000/4400*7*1000*60/3600</f>
        <v>212.1212121212121</v>
      </c>
      <c r="G14" s="12">
        <v>16.666666666666668</v>
      </c>
      <c r="H14" s="13">
        <v>20.952380952380953</v>
      </c>
      <c r="I14" s="13">
        <v>24.761904761904763</v>
      </c>
      <c r="J14" s="13">
        <v>30.476190476190474</v>
      </c>
      <c r="K14" s="14">
        <v>41.904761904761905</v>
      </c>
      <c r="L14" s="12">
        <v>15.000000000000002</v>
      </c>
      <c r="M14" s="13">
        <v>18.857142857142854</v>
      </c>
      <c r="N14" s="13">
        <v>22.285714285714288</v>
      </c>
      <c r="O14" s="13">
        <v>27.428571428571427</v>
      </c>
      <c r="P14" s="14">
        <v>37.714285714285708</v>
      </c>
      <c r="Q14" s="12">
        <v>12.5</v>
      </c>
      <c r="R14" s="13">
        <v>15.714285714285714</v>
      </c>
      <c r="S14" s="13">
        <v>18.571428571428573</v>
      </c>
      <c r="T14" s="13">
        <v>22.857142857142854</v>
      </c>
      <c r="U14" s="14">
        <v>31.428571428571427</v>
      </c>
      <c r="V14" s="12">
        <v>10</v>
      </c>
      <c r="W14" s="13">
        <v>12.571428571428569</v>
      </c>
      <c r="X14" s="13">
        <v>14.857142857142858</v>
      </c>
      <c r="Y14" s="13">
        <v>18.285714285714285</v>
      </c>
      <c r="Z14" s="14">
        <v>25.142857142857139</v>
      </c>
      <c r="AA14" s="15">
        <v>8.3333333333333339</v>
      </c>
      <c r="AB14" s="13">
        <v>10.476190476190476</v>
      </c>
      <c r="AC14" s="13">
        <v>12.380952380952381</v>
      </c>
      <c r="AD14" s="13">
        <v>15.238095238095237</v>
      </c>
      <c r="AE14" s="14">
        <v>20.952380952380953</v>
      </c>
    </row>
    <row r="15" spans="1:31" ht="20.25" customHeight="1" x14ac:dyDescent="0.25">
      <c r="A15" s="4"/>
    </row>
    <row r="16" spans="1:31" ht="15.75" thickBot="1" x14ac:dyDescent="0.3"/>
    <row r="17" spans="1:31" ht="19.5" thickBot="1" x14ac:dyDescent="0.3">
      <c r="A17" s="26"/>
      <c r="B17" s="57" t="s">
        <v>28</v>
      </c>
      <c r="C17" s="21"/>
      <c r="D17" s="21"/>
      <c r="E17" s="21"/>
      <c r="F17" s="22"/>
      <c r="G17" s="19" t="s">
        <v>32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1:31" ht="21.75" thickBot="1" x14ac:dyDescent="0.3">
      <c r="A18" s="26"/>
      <c r="B18" s="23"/>
      <c r="C18" s="24"/>
      <c r="D18" s="24"/>
      <c r="E18" s="24"/>
      <c r="F18" s="25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16" t="s">
        <v>22</v>
      </c>
      <c r="AB18" s="16"/>
      <c r="AC18" s="16"/>
      <c r="AD18" s="16"/>
      <c r="AE18" s="17"/>
    </row>
    <row r="19" spans="1:31" ht="32.25" thickBot="1" x14ac:dyDescent="0.3">
      <c r="A19" s="26"/>
      <c r="B19" s="58" t="s">
        <v>5</v>
      </c>
      <c r="C19" s="59" t="s">
        <v>6</v>
      </c>
      <c r="D19" s="59" t="s">
        <v>7</v>
      </c>
      <c r="E19" s="59" t="s">
        <v>8</v>
      </c>
      <c r="F19" s="60" t="s">
        <v>9</v>
      </c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35" t="s">
        <v>5</v>
      </c>
      <c r="AB19" s="36" t="s">
        <v>6</v>
      </c>
      <c r="AC19" s="36" t="s">
        <v>7</v>
      </c>
      <c r="AD19" s="36" t="s">
        <v>8</v>
      </c>
      <c r="AE19" s="37" t="s">
        <v>9</v>
      </c>
    </row>
    <row r="20" spans="1:31" ht="15.75" x14ac:dyDescent="0.25">
      <c r="A20" s="30" t="s">
        <v>15</v>
      </c>
      <c r="B20" s="31">
        <f>G20*$H$4/12</f>
        <v>95.238095238095227</v>
      </c>
      <c r="C20" s="32">
        <f>H20*$H$4/12</f>
        <v>75.757575757575765</v>
      </c>
      <c r="D20" s="32">
        <f>I20*$H$4/12</f>
        <v>64.102564102564102</v>
      </c>
      <c r="E20" s="32">
        <f>J20*$H$4/12</f>
        <v>52.083333333333336</v>
      </c>
      <c r="F20" s="33">
        <f>K20*$H$4/12</f>
        <v>37.878787878787882</v>
      </c>
      <c r="G20" s="51">
        <v>142.85714285714283</v>
      </c>
      <c r="H20" s="51">
        <v>113.63636363636364</v>
      </c>
      <c r="I20" s="51">
        <v>96.15384615384616</v>
      </c>
      <c r="J20" s="51">
        <v>78.125</v>
      </c>
      <c r="K20" s="51">
        <v>56.81818181818182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31">
        <v>33.541666666666671</v>
      </c>
      <c r="AB20" s="32">
        <v>42.166666666666657</v>
      </c>
      <c r="AC20" s="32">
        <v>49.833333333333329</v>
      </c>
      <c r="AD20" s="32">
        <v>61.333333333333329</v>
      </c>
      <c r="AE20" s="33">
        <v>84.333333333333314</v>
      </c>
    </row>
    <row r="21" spans="1:31" ht="15.75" x14ac:dyDescent="0.25">
      <c r="A21" s="6" t="s">
        <v>16</v>
      </c>
      <c r="B21" s="7">
        <f>G21*$H$4/12</f>
        <v>126.98412698412699</v>
      </c>
      <c r="C21" s="8">
        <f>H21*$H$4/12</f>
        <v>101.01010101010102</v>
      </c>
      <c r="D21" s="8">
        <f>I21*$H$4/12</f>
        <v>85.470085470085465</v>
      </c>
      <c r="E21" s="8">
        <f>J21*$H$4/12</f>
        <v>69.444444444444443</v>
      </c>
      <c r="F21" s="9">
        <f>K21*$H$4/12</f>
        <v>50.505050505050512</v>
      </c>
      <c r="G21" s="51">
        <v>190.47619047619048</v>
      </c>
      <c r="H21" s="51">
        <v>151.51515151515153</v>
      </c>
      <c r="I21" s="51">
        <v>128.2051282051282</v>
      </c>
      <c r="J21" s="51">
        <v>104.16666666666667</v>
      </c>
      <c r="K21" s="51">
        <v>75.757575757575765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  <c r="AA21" s="7">
        <v>25.15625</v>
      </c>
      <c r="AB21" s="8">
        <v>31.625</v>
      </c>
      <c r="AC21" s="8">
        <v>37.375</v>
      </c>
      <c r="AD21" s="8">
        <v>46</v>
      </c>
      <c r="AE21" s="9">
        <v>63.25</v>
      </c>
    </row>
    <row r="22" spans="1:31" ht="15.75" x14ac:dyDescent="0.25">
      <c r="A22" s="6" t="s">
        <v>17</v>
      </c>
      <c r="B22" s="7">
        <f>G22*$H$4/12</f>
        <v>158.73015873015873</v>
      </c>
      <c r="C22" s="8">
        <f>H22*$H$4/12</f>
        <v>126.26262626262628</v>
      </c>
      <c r="D22" s="8">
        <f>I22*$H$4/12</f>
        <v>106.83760683760683</v>
      </c>
      <c r="E22" s="8">
        <f>J22*$H$4/12</f>
        <v>86.805555555555557</v>
      </c>
      <c r="F22" s="9">
        <f>K22*$H$4/12</f>
        <v>63.131313131313142</v>
      </c>
      <c r="G22" s="51">
        <v>238.0952380952381</v>
      </c>
      <c r="H22" s="51">
        <v>189.39393939393943</v>
      </c>
      <c r="I22" s="51">
        <v>160.25641025641025</v>
      </c>
      <c r="J22" s="51">
        <v>130.20833333333334</v>
      </c>
      <c r="K22" s="51">
        <v>94.696969696969717</v>
      </c>
      <c r="L22" s="50" t="s">
        <v>27</v>
      </c>
      <c r="M22" s="50"/>
      <c r="N22" s="50"/>
      <c r="O22" s="50"/>
      <c r="P22" s="50"/>
      <c r="Q22" s="50"/>
      <c r="R22" s="50"/>
      <c r="S22" s="50"/>
      <c r="T22" s="50"/>
      <c r="U22" s="50"/>
      <c r="V22" s="45"/>
      <c r="W22" s="45"/>
      <c r="X22" s="45"/>
      <c r="Y22" s="45"/>
      <c r="Z22" s="46"/>
      <c r="AA22" s="7">
        <v>20.124999999999996</v>
      </c>
      <c r="AB22" s="8">
        <v>25.299999999999994</v>
      </c>
      <c r="AC22" s="8">
        <v>29.9</v>
      </c>
      <c r="AD22" s="8">
        <v>36.799999999999997</v>
      </c>
      <c r="AE22" s="9">
        <v>50.599999999999987</v>
      </c>
    </row>
    <row r="23" spans="1:31" ht="15.75" x14ac:dyDescent="0.25">
      <c r="A23" s="6" t="s">
        <v>18</v>
      </c>
      <c r="B23" s="7">
        <f>G23*$H$4/12</f>
        <v>190.47619047619045</v>
      </c>
      <c r="C23" s="8">
        <f>H23*$H$4/12</f>
        <v>151.51515151515153</v>
      </c>
      <c r="D23" s="8">
        <f>I23*$H$4/12</f>
        <v>128.2051282051282</v>
      </c>
      <c r="E23" s="8">
        <f>J23*$H$4/12</f>
        <v>104.16666666666667</v>
      </c>
      <c r="F23" s="9">
        <f>K23*$H$4/12</f>
        <v>75.757575757575765</v>
      </c>
      <c r="G23" s="51">
        <v>285.71428571428567</v>
      </c>
      <c r="H23" s="51">
        <v>227.27272727272728</v>
      </c>
      <c r="I23" s="51">
        <v>192.30769230769232</v>
      </c>
      <c r="J23" s="51">
        <v>156.25</v>
      </c>
      <c r="K23" s="51">
        <v>113.63636363636364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45"/>
      <c r="W23" s="45"/>
      <c r="X23" s="45"/>
      <c r="Y23" s="45"/>
      <c r="Z23" s="46"/>
      <c r="AA23" s="7">
        <v>16.770833333333329</v>
      </c>
      <c r="AB23" s="8">
        <v>21.083333333333336</v>
      </c>
      <c r="AC23" s="8">
        <v>24.916666666666664</v>
      </c>
      <c r="AD23" s="8">
        <v>30.666666666666664</v>
      </c>
      <c r="AE23" s="9">
        <v>42.166666666666671</v>
      </c>
    </row>
    <row r="24" spans="1:31" ht="15.75" x14ac:dyDescent="0.25">
      <c r="A24" s="6" t="s">
        <v>19</v>
      </c>
      <c r="B24" s="7">
        <f>G24*$H$4/12</f>
        <v>222.2222222222222</v>
      </c>
      <c r="C24" s="8">
        <f>H24*$H$4/12</f>
        <v>176.76767676767679</v>
      </c>
      <c r="D24" s="8">
        <f>I24*$H$4/12</f>
        <v>149.57264957264957</v>
      </c>
      <c r="E24" s="8">
        <f>J24*$H$4/12</f>
        <v>121.52777777777777</v>
      </c>
      <c r="F24" s="9">
        <f>K24*$H$4/12</f>
        <v>88.383838383838395</v>
      </c>
      <c r="G24" s="51">
        <v>333.33333333333331</v>
      </c>
      <c r="H24" s="51">
        <v>265.15151515151518</v>
      </c>
      <c r="I24" s="51">
        <v>224.35897435897434</v>
      </c>
      <c r="J24" s="51">
        <v>182.29166666666666</v>
      </c>
      <c r="K24" s="51">
        <v>132.57575757575759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5"/>
      <c r="W24" s="45"/>
      <c r="X24" s="45"/>
      <c r="Y24" s="45"/>
      <c r="Z24" s="46"/>
      <c r="AA24" s="7">
        <v>14.375000000000002</v>
      </c>
      <c r="AB24" s="8">
        <v>18.071428571428569</v>
      </c>
      <c r="AC24" s="8">
        <v>21.357142857142858</v>
      </c>
      <c r="AD24" s="8">
        <v>26.285714285714285</v>
      </c>
      <c r="AE24" s="9">
        <v>36.142857142857139</v>
      </c>
    </row>
    <row r="25" spans="1:31" ht="15.75" x14ac:dyDescent="0.25">
      <c r="A25" s="6" t="s">
        <v>23</v>
      </c>
      <c r="B25" s="7">
        <f>G25*$H$4/12</f>
        <v>253.96825396825398</v>
      </c>
      <c r="C25" s="8">
        <f>H25*$H$4/12</f>
        <v>202.02020202020205</v>
      </c>
      <c r="D25" s="8">
        <f>I25*$H$4/12</f>
        <v>170.94017094017093</v>
      </c>
      <c r="E25" s="8">
        <f>J25*$H$4/12</f>
        <v>138.88888888888889</v>
      </c>
      <c r="F25" s="9">
        <f>K25*$H$4/12</f>
        <v>101.01010101010102</v>
      </c>
      <c r="G25" s="51">
        <v>380.95238095238096</v>
      </c>
      <c r="H25" s="51">
        <v>303.03030303030306</v>
      </c>
      <c r="I25" s="51">
        <v>256.41025641025641</v>
      </c>
      <c r="J25" s="51">
        <v>208.33333333333334</v>
      </c>
      <c r="K25" s="51">
        <v>151.51515151515153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5"/>
      <c r="W25" s="45"/>
      <c r="X25" s="45"/>
      <c r="Y25" s="45"/>
      <c r="Z25" s="46"/>
      <c r="AA25" s="7">
        <f>AA21/2</f>
        <v>12.578125</v>
      </c>
      <c r="AB25" s="10">
        <f t="shared" ref="AB25:AE25" si="0">AB21/2</f>
        <v>15.8125</v>
      </c>
      <c r="AC25" s="10">
        <f t="shared" si="0"/>
        <v>18.6875</v>
      </c>
      <c r="AD25" s="10">
        <f t="shared" si="0"/>
        <v>23</v>
      </c>
      <c r="AE25" s="53">
        <f t="shared" si="0"/>
        <v>31.625</v>
      </c>
    </row>
    <row r="26" spans="1:31" ht="15.75" x14ac:dyDescent="0.25">
      <c r="A26" s="6" t="s">
        <v>24</v>
      </c>
      <c r="B26" s="7">
        <f>G26*$H$4/12</f>
        <v>285.71428571428572</v>
      </c>
      <c r="C26" s="8">
        <f>H26*$H$4/12</f>
        <v>227.27272727272728</v>
      </c>
      <c r="D26" s="8">
        <f>I26*$H$4/12</f>
        <v>192.30769230769226</v>
      </c>
      <c r="E26" s="8">
        <f>J26*$H$4/12</f>
        <v>156.25</v>
      </c>
      <c r="F26" s="9">
        <f>K26*$H$4/12</f>
        <v>113.63636363636364</v>
      </c>
      <c r="G26" s="51">
        <v>428.57142857142856</v>
      </c>
      <c r="H26" s="51">
        <v>340.90909090909093</v>
      </c>
      <c r="I26" s="51">
        <v>288.4615384615384</v>
      </c>
      <c r="J26" s="51">
        <v>234.375</v>
      </c>
      <c r="K26" s="51">
        <v>170.45454545454547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6"/>
      <c r="AA26" s="7">
        <f>AA25/2+AA27/2</f>
        <v>11.3203125</v>
      </c>
      <c r="AB26" s="10">
        <f t="shared" ref="AB26:AE26" si="1">AB25/2+AB27/2</f>
        <v>14.231249999999999</v>
      </c>
      <c r="AC26" s="10">
        <f t="shared" si="1"/>
        <v>16.818750000000001</v>
      </c>
      <c r="AD26" s="10">
        <f t="shared" si="1"/>
        <v>20.7</v>
      </c>
      <c r="AE26" s="53">
        <f t="shared" si="1"/>
        <v>28.462499999999999</v>
      </c>
    </row>
    <row r="27" spans="1:31" ht="15.75" x14ac:dyDescent="0.25">
      <c r="A27" s="6" t="s">
        <v>25</v>
      </c>
      <c r="B27" s="7">
        <f>G27*$H$4/12</f>
        <v>317.46031746031747</v>
      </c>
      <c r="C27" s="8">
        <f>H27*$H$4/12</f>
        <v>252.52525252525257</v>
      </c>
      <c r="D27" s="8">
        <f>I27*$H$4/12</f>
        <v>213.67521367521366</v>
      </c>
      <c r="E27" s="8">
        <f>J27*$H$4/12</f>
        <v>173.61111111111111</v>
      </c>
      <c r="F27" s="9">
        <f>K27*$H$4/12</f>
        <v>126.26262626262628</v>
      </c>
      <c r="G27" s="51">
        <v>476.1904761904762</v>
      </c>
      <c r="H27" s="51">
        <v>378.78787878787887</v>
      </c>
      <c r="I27" s="51">
        <v>320.5128205128205</v>
      </c>
      <c r="J27" s="51">
        <v>260.41666666666669</v>
      </c>
      <c r="K27" s="51">
        <v>189.39393939393943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  <c r="AA27" s="7">
        <f>AA22/2</f>
        <v>10.062499999999998</v>
      </c>
      <c r="AB27" s="10">
        <f t="shared" ref="AB27:AE27" si="2">AB22/2</f>
        <v>12.649999999999997</v>
      </c>
      <c r="AC27" s="10">
        <f t="shared" si="2"/>
        <v>14.95</v>
      </c>
      <c r="AD27" s="10">
        <f t="shared" si="2"/>
        <v>18.399999999999999</v>
      </c>
      <c r="AE27" s="53">
        <f t="shared" si="2"/>
        <v>25.299999999999994</v>
      </c>
    </row>
    <row r="28" spans="1:31" ht="16.5" thickBot="1" x14ac:dyDescent="0.3">
      <c r="A28" s="11" t="s">
        <v>26</v>
      </c>
      <c r="B28" s="12">
        <f>G28*$H$4/12</f>
        <v>349.20634920634922</v>
      </c>
      <c r="C28" s="13">
        <f>H28*$H$4/12</f>
        <v>277.77777777777783</v>
      </c>
      <c r="D28" s="13">
        <f>I28*$H$4/12</f>
        <v>235.04273504273502</v>
      </c>
      <c r="E28" s="13">
        <f>J28*$H$4/12</f>
        <v>190.9722222222222</v>
      </c>
      <c r="F28" s="14">
        <f>K28*$H$4/12</f>
        <v>138.88888888888891</v>
      </c>
      <c r="G28" s="52">
        <v>523.80952380952385</v>
      </c>
      <c r="H28" s="52">
        <v>416.66666666666674</v>
      </c>
      <c r="I28" s="52">
        <v>352.56410256410254</v>
      </c>
      <c r="J28" s="52">
        <v>286.45833333333331</v>
      </c>
      <c r="K28" s="52">
        <v>208.33333333333337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12">
        <f>AA22/4+AA23/4</f>
        <v>9.2239583333333321</v>
      </c>
      <c r="AB28" s="15">
        <f t="shared" ref="AB28:AE28" si="3">AB22/4+AB23/4</f>
        <v>11.595833333333331</v>
      </c>
      <c r="AC28" s="15">
        <f t="shared" si="3"/>
        <v>13.704166666666666</v>
      </c>
      <c r="AD28" s="15">
        <f t="shared" si="3"/>
        <v>16.866666666666667</v>
      </c>
      <c r="AE28" s="54">
        <f t="shared" si="3"/>
        <v>23.191666666666663</v>
      </c>
    </row>
  </sheetData>
  <mergeCells count="15">
    <mergeCell ref="L22:U23"/>
    <mergeCell ref="B2:T2"/>
    <mergeCell ref="A7:A9"/>
    <mergeCell ref="H4:I4"/>
    <mergeCell ref="A17:A19"/>
    <mergeCell ref="B17:F18"/>
    <mergeCell ref="G17:AE17"/>
    <mergeCell ref="AA18:AE18"/>
    <mergeCell ref="AA8:AE8"/>
    <mergeCell ref="V8:Z8"/>
    <mergeCell ref="Q8:U8"/>
    <mergeCell ref="L8:P8"/>
    <mergeCell ref="G8:K8"/>
    <mergeCell ref="G7:AE7"/>
    <mergeCell ref="B7:F8"/>
  </mergeCells>
  <conditionalFormatting sqref="G10:AE14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: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{B02C3303-94BE-4518-A247-0AA71389DB67}</x14:id>
        </ext>
      </extLst>
    </cfRule>
  </conditionalFormatting>
  <conditionalFormatting sqref="AA20:AE2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:F2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{0EABB694-F2EC-4E56-9F2B-7B640DE37B4A}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2C3303-94BE-4518-A247-0AA71389DB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B10:F14</xm:sqref>
        </x14:conditionalFormatting>
        <x14:conditionalFormatting xmlns:xm="http://schemas.microsoft.com/office/excel/2006/main">
          <x14:cfRule type="dataBar" id="{0EABB694-F2EC-4E56-9F2B-7B640DE37B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B20:F28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Ausbringtabelle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moescha</dc:creator>
  <cp:lastModifiedBy>ms</cp:lastModifiedBy>
  <cp:lastPrinted>2011-03-10T08:05:44Z</cp:lastPrinted>
  <dcterms:created xsi:type="dcterms:W3CDTF">2011-03-09T12:02:37Z</dcterms:created>
  <dcterms:modified xsi:type="dcterms:W3CDTF">2017-01-01T13:56:43Z</dcterms:modified>
</cp:coreProperties>
</file>